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fa_\Desktop\"/>
    </mc:Choice>
  </mc:AlternateContent>
  <bookViews>
    <workbookView xWindow="0" yWindow="0" windowWidth="19200" windowHeight="8130" activeTab="4"/>
  </bookViews>
  <sheets>
    <sheet name="Forms" sheetId="1" r:id="rId1"/>
    <sheet name="Data" sheetId="2" r:id="rId2"/>
    <sheet name="Trial Subjects" sheetId="3" r:id="rId3"/>
    <sheet name="Photo" sheetId="4" r:id="rId4"/>
    <sheet name="Ark6" sheetId="6" r:id="rId5"/>
  </sheets>
  <externalReferences>
    <externalReference r:id="rId6"/>
  </externalReferences>
  <definedNames>
    <definedName name="Fabriknummer">[1]Data!$C$2:$C$25</definedName>
    <definedName name="Janej">[1]Data!$A$2:$A$3</definedName>
    <definedName name="Krav">[1]Data!$H$2:$H$3</definedName>
    <definedName name="Metode">[1]Data!$E$2:$E$5</definedName>
    <definedName name="Produkt">[1]Data!$G$2:$G$5</definedName>
    <definedName name="X">[1]Data!$B$2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4" i="1" l="1"/>
  <c r="A43" i="1"/>
  <c r="A42" i="1"/>
  <c r="A40" i="1"/>
  <c r="A41" i="1"/>
  <c r="A39" i="1"/>
  <c r="D54" i="1"/>
  <c r="B54" i="1"/>
  <c r="F50" i="1"/>
  <c r="G50" i="1" s="1"/>
  <c r="F49" i="1"/>
  <c r="G49" i="1" s="1"/>
  <c r="F48" i="1"/>
  <c r="G48" i="1" s="1"/>
  <c r="F47" i="1"/>
  <c r="G47" i="1" s="1"/>
  <c r="F46" i="1"/>
  <c r="G46" i="1" s="1"/>
  <c r="C51" i="1" s="1"/>
  <c r="C54" i="1" s="1"/>
  <c r="E45" i="1"/>
  <c r="D45" i="1"/>
  <c r="C45" i="1"/>
  <c r="B45" i="1"/>
  <c r="F45" i="1" s="1"/>
  <c r="F39" i="1" s="1"/>
  <c r="J17" i="1"/>
  <c r="F51" i="1" l="1"/>
  <c r="G51" i="1" s="1"/>
  <c r="F52" i="1" l="1"/>
  <c r="C52" i="1"/>
  <c r="G52" i="1"/>
  <c r="F54" i="1"/>
</calcChain>
</file>

<file path=xl/comments1.xml><?xml version="1.0" encoding="utf-8"?>
<comments xmlns="http://schemas.openxmlformats.org/spreadsheetml/2006/main">
  <authors>
    <author>Administrator</author>
  </authors>
  <commentList>
    <comment ref="A17" authorId="0" shapeId="0">
      <text>
        <r>
          <rPr>
            <sz val="8"/>
            <color indexed="81"/>
            <rFont val="Tahoma"/>
            <family val="2"/>
          </rPr>
          <t>Se figurer i fanen "Prøveemner"</t>
        </r>
      </text>
    </comment>
    <comment ref="G17" authorId="0" shapeId="0">
      <text>
        <r>
          <rPr>
            <b/>
            <sz val="8"/>
            <color indexed="81"/>
            <rFont val="Tahoma"/>
            <family val="2"/>
          </rPr>
          <t>DS 2426, 5.3.3:</t>
        </r>
        <r>
          <rPr>
            <sz val="8"/>
            <color indexed="81"/>
            <rFont val="Tahoma"/>
            <family val="2"/>
          </rPr>
          <t xml:space="preserve">
Frostprøvning udføres iht. Metode I (kuber) eller Metode III (cylindre)!</t>
        </r>
      </text>
    </comment>
    <comment ref="A37" authorId="0" shapeId="0">
      <text>
        <r>
          <rPr>
            <b/>
            <sz val="8"/>
            <color indexed="81"/>
            <rFont val="Tahoma"/>
            <family val="2"/>
          </rPr>
          <t xml:space="preserve">SS 13 72 44, 4.5:
</t>
        </r>
        <r>
          <rPr>
            <sz val="8"/>
            <color indexed="81"/>
            <rFont val="Tahoma"/>
            <family val="2"/>
          </rPr>
          <t>Der bør anvendes 4 stk Ø150 mm cylindre ved cirkulære prøveemner.</t>
        </r>
      </text>
    </comment>
  </commentList>
</comments>
</file>

<file path=xl/sharedStrings.xml><?xml version="1.0" encoding="utf-8"?>
<sst xmlns="http://schemas.openxmlformats.org/spreadsheetml/2006/main" count="159" uniqueCount="149">
  <si>
    <t>8.2-1 Frost-Defrost SS 13 72 44; Ready-to-use Concrete (DS2426) and concreteproducts (EN 13369)</t>
  </si>
  <si>
    <t>ESM 2013-09-23</t>
  </si>
  <si>
    <t>HD</t>
  </si>
  <si>
    <t>OH</t>
  </si>
  <si>
    <t>accumulated amount of hardening days</t>
  </si>
  <si>
    <t>Note from factory</t>
  </si>
  <si>
    <t>Note from lab</t>
  </si>
  <si>
    <t>At 
Casting:</t>
  </si>
  <si>
    <t>At handin</t>
  </si>
  <si>
    <t>At
trial</t>
  </si>
  <si>
    <t>Date:</t>
  </si>
  <si>
    <t>Age at trial</t>
  </si>
  <si>
    <t>calender days</t>
  </si>
  <si>
    <t>Trial excecution</t>
  </si>
  <si>
    <t>Quality</t>
  </si>
  <si>
    <t>Done by:</t>
  </si>
  <si>
    <t>Date + time.</t>
  </si>
  <si>
    <t>Polen/Jean</t>
  </si>
  <si>
    <t>2016-01</t>
  </si>
  <si>
    <t>Jean</t>
  </si>
  <si>
    <t>Ja</t>
  </si>
  <si>
    <t>Schedule nr.:</t>
  </si>
  <si>
    <t>1 with hardener</t>
  </si>
  <si>
    <t>Factory nr.:</t>
  </si>
  <si>
    <t>Poland/Jean</t>
  </si>
  <si>
    <t>Format, trial subjects:</t>
  </si>
  <si>
    <t>Class:</t>
  </si>
  <si>
    <t>Concrete reciet:</t>
  </si>
  <si>
    <t>Production date:</t>
  </si>
  <si>
    <t>Production place:</t>
  </si>
  <si>
    <t>Out taking date:</t>
  </si>
  <si>
    <t>Trial outtake:</t>
  </si>
  <si>
    <t>Pre trial:</t>
  </si>
  <si>
    <t>Yearly trial:</t>
  </si>
  <si>
    <t>Schedule approved:</t>
  </si>
  <si>
    <t>Sign. control:</t>
  </si>
  <si>
    <t>Product:</t>
  </si>
  <si>
    <t>Poland</t>
  </si>
  <si>
    <t>Done concrete</t>
  </si>
  <si>
    <t>°C</t>
  </si>
  <si>
    <t>% RF</t>
  </si>
  <si>
    <t>mm</t>
  </si>
  <si>
    <t>kg/m³</t>
  </si>
  <si>
    <t>OK</t>
  </si>
  <si>
    <t>OK / Ikke OK</t>
  </si>
  <si>
    <t>74-331</t>
  </si>
  <si>
    <t>Method</t>
  </si>
  <si>
    <t>Method used:</t>
  </si>
  <si>
    <t>Method IV: Cylinder; with special interest in frost resistant surfaces.</t>
  </si>
  <si>
    <t>Hours</t>
  </si>
  <si>
    <t>Calender days</t>
  </si>
  <si>
    <t>Calender days upon cutting: (21±2)</t>
  </si>
  <si>
    <t>Days</t>
  </si>
  <si>
    <t>Temperature in climate cabinet: (20±2)</t>
  </si>
  <si>
    <t>Days in climate cabinet after cutting: (&lt;7)</t>
  </si>
  <si>
    <r>
      <t>Hours in Climate cabinet closet before cutting: (</t>
    </r>
    <r>
      <rPr>
        <sz val="10"/>
        <rFont val="Arial"/>
        <family val="2"/>
      </rPr>
      <t>≥48)</t>
    </r>
  </si>
  <si>
    <t>Relative mouisture in climate cabinet: (65±5)</t>
  </si>
  <si>
    <t>Frost/defrost</t>
  </si>
  <si>
    <t>Thickness trial subjects: (50±2)</t>
  </si>
  <si>
    <t>Thickness rubberplate: (3±0,5)</t>
  </si>
  <si>
    <t>Height rubberplate above subjects: (20±1)</t>
  </si>
  <si>
    <t>Waterlogging at frostsurface: (72±2)</t>
  </si>
  <si>
    <t>Thickness isolation: (20±1)</t>
  </si>
  <si>
    <t>Density isolation: (18±2)</t>
  </si>
  <si>
    <r>
      <t>Thickness Polyethylenfoil: (</t>
    </r>
    <r>
      <rPr>
        <sz val="10"/>
        <rFont val="Arial"/>
        <family val="2"/>
      </rPr>
      <t>≥ 0,1)</t>
    </r>
  </si>
  <si>
    <t>Sheet thickness 3% NaCl (ca. 3)</t>
  </si>
  <si>
    <t>Temperature NaCl: (20±2)</t>
  </si>
  <si>
    <t>Trial subjects leaning ≤ 3 mm/m</t>
  </si>
  <si>
    <t>Used climate cabinet:</t>
  </si>
  <si>
    <t>Calibration number.</t>
  </si>
  <si>
    <t>Krav iht. SS137244</t>
  </si>
  <si>
    <t>God</t>
  </si>
  <si>
    <t>Sum</t>
  </si>
  <si>
    <t>-</t>
  </si>
  <si>
    <r>
      <t>Afskallet materiale</t>
    </r>
    <r>
      <rPr>
        <sz val="9"/>
        <rFont val="Arial"/>
        <family val="2"/>
      </rPr>
      <t xml:space="preserve"> efter 42 cykler M</t>
    </r>
    <r>
      <rPr>
        <vertAlign val="subscript"/>
        <sz val="9"/>
        <rFont val="Arial"/>
        <family val="2"/>
      </rPr>
      <t>42</t>
    </r>
    <r>
      <rPr>
        <sz val="9"/>
        <rFont val="Arial"/>
        <family val="2"/>
      </rPr>
      <t xml:space="preserve"> (g)</t>
    </r>
  </si>
  <si>
    <t>STATUS:</t>
  </si>
  <si>
    <r>
      <t>m</t>
    </r>
    <r>
      <rPr>
        <vertAlign val="subscript"/>
        <sz val="10"/>
        <color indexed="23"/>
        <rFont val="Arial"/>
        <family val="2"/>
      </rPr>
      <t>28</t>
    </r>
    <r>
      <rPr>
        <sz val="10"/>
        <color indexed="23"/>
        <rFont val="Arial"/>
        <family val="2"/>
      </rPr>
      <t xml:space="preserve"> (kg/m²):</t>
    </r>
  </si>
  <si>
    <r>
      <t>m</t>
    </r>
    <r>
      <rPr>
        <vertAlign val="subscript"/>
        <sz val="10"/>
        <color indexed="23"/>
        <rFont val="Arial"/>
        <family val="2"/>
      </rPr>
      <t>56</t>
    </r>
    <r>
      <rPr>
        <sz val="10"/>
        <color indexed="23"/>
        <rFont val="Arial"/>
        <family val="2"/>
      </rPr>
      <t xml:space="preserve"> (kg/m²):</t>
    </r>
  </si>
  <si>
    <r>
      <t>m</t>
    </r>
    <r>
      <rPr>
        <vertAlign val="subscript"/>
        <sz val="10"/>
        <rFont val="Arial"/>
        <family val="2"/>
      </rPr>
      <t>56</t>
    </r>
    <r>
      <rPr>
        <sz val="10"/>
        <rFont val="Arial"/>
        <family val="2"/>
      </rPr>
      <t>/m</t>
    </r>
    <r>
      <rPr>
        <vertAlign val="subscript"/>
        <sz val="10"/>
        <rFont val="Arial"/>
        <family val="2"/>
      </rPr>
      <t>28</t>
    </r>
    <r>
      <rPr>
        <sz val="10"/>
        <rFont val="Arial"/>
        <family val="2"/>
      </rPr>
      <t>:</t>
    </r>
  </si>
  <si>
    <r>
      <t>m</t>
    </r>
    <r>
      <rPr>
        <vertAlign val="subscript"/>
        <sz val="10"/>
        <rFont val="Arial"/>
        <family val="2"/>
      </rPr>
      <t>56</t>
    </r>
    <r>
      <rPr>
        <sz val="10"/>
        <rFont val="Arial"/>
        <family val="2"/>
      </rPr>
      <t xml:space="preserve"> &lt; 0,2 kg/m²</t>
    </r>
  </si>
  <si>
    <r>
      <t>m</t>
    </r>
    <r>
      <rPr>
        <vertAlign val="subscript"/>
        <sz val="10"/>
        <rFont val="Arial"/>
        <family val="2"/>
      </rPr>
      <t>56</t>
    </r>
    <r>
      <rPr>
        <sz val="10"/>
        <rFont val="Arial"/>
        <family val="2"/>
      </rPr>
      <t xml:space="preserve"> &lt; 0,5 kg/m² og m</t>
    </r>
    <r>
      <rPr>
        <vertAlign val="subscript"/>
        <sz val="10"/>
        <rFont val="Arial"/>
        <family val="2"/>
      </rPr>
      <t>56</t>
    </r>
    <r>
      <rPr>
        <sz val="10"/>
        <rFont val="Arial"/>
        <family val="2"/>
      </rPr>
      <t>/m</t>
    </r>
    <r>
      <rPr>
        <vertAlign val="subscript"/>
        <sz val="10"/>
        <rFont val="Arial"/>
        <family val="2"/>
      </rPr>
      <t>28</t>
    </r>
    <r>
      <rPr>
        <sz val="10"/>
        <rFont val="Arial"/>
        <family val="2"/>
      </rPr>
      <t xml:space="preserve"> &lt; 2</t>
    </r>
  </si>
  <si>
    <r>
      <t>m</t>
    </r>
    <r>
      <rPr>
        <vertAlign val="subscript"/>
        <sz val="10"/>
        <rFont val="Arial"/>
        <family val="2"/>
      </rPr>
      <t>56</t>
    </r>
    <r>
      <rPr>
        <sz val="10"/>
        <rFont val="Arial"/>
        <family val="2"/>
      </rPr>
      <t xml:space="preserve"> &lt; 0,1 kg/m²</t>
    </r>
  </si>
  <si>
    <t>Frost/defrost sustainability against dry salt SS13 72 44</t>
  </si>
  <si>
    <t>Format, Trial subjects:</t>
  </si>
  <si>
    <t>Good</t>
  </si>
  <si>
    <r>
      <t>Loss of mass, m</t>
    </r>
    <r>
      <rPr>
        <vertAlign val="subscript"/>
        <sz val="10"/>
        <rFont val="Arial"/>
        <family val="2"/>
      </rPr>
      <t>n</t>
    </r>
    <r>
      <rPr>
        <sz val="10"/>
        <rFont val="Arial"/>
        <family val="2"/>
      </rPr>
      <t xml:space="preserve"> (kg/m²)</t>
    </r>
  </si>
  <si>
    <t>Subject nr.:</t>
  </si>
  <si>
    <t>Area of exposed surface A (mm²)</t>
  </si>
  <si>
    <r>
      <t>Hulled material after 7 cycles</t>
    </r>
    <r>
      <rPr>
        <sz val="9"/>
        <rFont val="Arial"/>
        <family val="2"/>
      </rPr>
      <t xml:space="preserve"> M</t>
    </r>
    <r>
      <rPr>
        <vertAlign val="subscript"/>
        <sz val="9"/>
        <rFont val="Arial"/>
        <family val="2"/>
      </rPr>
      <t>7</t>
    </r>
    <r>
      <rPr>
        <sz val="9"/>
        <rFont val="Arial"/>
        <family val="2"/>
      </rPr>
      <t xml:space="preserve"> (g)</t>
    </r>
  </si>
  <si>
    <r>
      <t>Hulled material after</t>
    </r>
    <r>
      <rPr>
        <sz val="9"/>
        <rFont val="Arial"/>
        <family val="2"/>
      </rPr>
      <t xml:space="preserve"> 14 cycles M</t>
    </r>
    <r>
      <rPr>
        <vertAlign val="subscript"/>
        <sz val="9"/>
        <rFont val="Arial"/>
        <family val="2"/>
      </rPr>
      <t>14</t>
    </r>
    <r>
      <rPr>
        <sz val="9"/>
        <rFont val="Arial"/>
        <family val="2"/>
      </rPr>
      <t xml:space="preserve"> (g)</t>
    </r>
  </si>
  <si>
    <r>
      <t>Hulled material after</t>
    </r>
    <r>
      <rPr>
        <sz val="9"/>
        <rFont val="Arial"/>
        <family val="2"/>
      </rPr>
      <t xml:space="preserve"> 28 cycles M</t>
    </r>
    <r>
      <rPr>
        <vertAlign val="subscript"/>
        <sz val="9"/>
        <rFont val="Arial"/>
        <family val="2"/>
      </rPr>
      <t>28</t>
    </r>
    <r>
      <rPr>
        <sz val="9"/>
        <rFont val="Arial"/>
        <family val="2"/>
      </rPr>
      <t xml:space="preserve"> (g)</t>
    </r>
  </si>
  <si>
    <r>
      <t>Hulled material after</t>
    </r>
    <r>
      <rPr>
        <sz val="9"/>
        <rFont val="Arial"/>
        <family val="2"/>
      </rPr>
      <t xml:space="preserve"> 56 cycles M</t>
    </r>
    <r>
      <rPr>
        <vertAlign val="subscript"/>
        <sz val="9"/>
        <rFont val="Arial"/>
        <family val="2"/>
      </rPr>
      <t>56</t>
    </r>
    <r>
      <rPr>
        <sz val="9"/>
        <rFont val="Arial"/>
        <family val="2"/>
      </rPr>
      <t xml:space="preserve"> (g)</t>
    </r>
  </si>
  <si>
    <t>Total hulled:</t>
  </si>
  <si>
    <t>Notes:</t>
  </si>
  <si>
    <t>Only ruble</t>
  </si>
  <si>
    <t>demand: 50.000 mm² ≤ A, however 42.000 mm² for ready to use concrete according to. DS2426, when there is used 150 mm cylinders</t>
  </si>
  <si>
    <r>
      <t xml:space="preserve">   Good</t>
    </r>
    <r>
      <rPr>
        <sz val="8"/>
        <rFont val="Arial"/>
        <family val="2"/>
      </rPr>
      <t xml:space="preserve"> (DS 2426)</t>
    </r>
    <r>
      <rPr>
        <sz val="10"/>
        <rFont val="Arial"/>
        <family val="2"/>
      </rPr>
      <t>:</t>
    </r>
  </si>
  <si>
    <t>Very good:</t>
  </si>
  <si>
    <t>or</t>
  </si>
  <si>
    <t>X</t>
  </si>
  <si>
    <t>m56</t>
  </si>
  <si>
    <t>FB Hadsund</t>
  </si>
  <si>
    <t>FB Lyng</t>
  </si>
  <si>
    <t>Andet</t>
  </si>
  <si>
    <t>FB Ikast Øst</t>
  </si>
  <si>
    <t>FB Rødkærsbro</t>
  </si>
  <si>
    <t>FB Åbenrå</t>
  </si>
  <si>
    <t>FB Holstebro</t>
  </si>
  <si>
    <t>FB NV Hanstholm</t>
  </si>
  <si>
    <t>FB NV Hurup</t>
  </si>
  <si>
    <t>FB NV Nykøbing</t>
  </si>
  <si>
    <t>Wewers Greve</t>
  </si>
  <si>
    <t>Wewers Mørkøv</t>
  </si>
  <si>
    <t>Wewers Mårum</t>
  </si>
  <si>
    <t>Wewers Ølstykke</t>
  </si>
  <si>
    <t>Oranje</t>
  </si>
  <si>
    <t>Perstrup</t>
  </si>
  <si>
    <t>Sunds Landbrug</t>
  </si>
  <si>
    <t>ØSB</t>
  </si>
  <si>
    <t>Aarhus Cementvarefabrik</t>
  </si>
  <si>
    <t>Yes / No</t>
  </si>
  <si>
    <t>Yes</t>
  </si>
  <si>
    <t>No</t>
  </si>
  <si>
    <t>Factory number</t>
  </si>
  <si>
    <t>Product</t>
  </si>
  <si>
    <t>Demand</t>
  </si>
  <si>
    <t>Ready to use concrete</t>
  </si>
  <si>
    <t>Very good</t>
  </si>
  <si>
    <t>Method I: Cube; Without special interest for frost resistant surface (DS 2426)</t>
  </si>
  <si>
    <t>Method II: Cube; With special interest for frost resistant surface</t>
  </si>
  <si>
    <t>Metode III: Cylinder; Without special interest for frost resistant surface (DS 2426)</t>
  </si>
  <si>
    <t>Metode IV: Cylinder; With special interest for frost resistant surface</t>
  </si>
  <si>
    <t>Method, according to. SS 137244</t>
  </si>
  <si>
    <t>Room for photos to be put in.</t>
  </si>
  <si>
    <t>DSF 12390-9:2016</t>
  </si>
  <si>
    <t>Forslag til ny standard.</t>
  </si>
  <si>
    <t>Procedure:</t>
  </si>
  <si>
    <t xml:space="preserve"> </t>
  </si>
  <si>
    <t>After 21 ± 1 days cut in 50 ± 2 mm thick slices of every cube. as figure 1.</t>
  </si>
  <si>
    <t>Subjects casted in cubes and contained in casts at 20 ± 2 °C in 24 ± 2 h. protectet against with polyethylene.
After decasting contained in cubes in water (tapwater) at 20 ± 2 °C until they are 7 days old.
here after contained in climate cabinet from frost/defrost trial startes.</t>
  </si>
  <si>
    <t>Immediately after cutting, washed subject with tapwater and dried with a moist sponge.</t>
  </si>
  <si>
    <t>Dimensions are measured and subjects placed right away in the climate cabinet. Verticaly and at least 50 mm between subjects.</t>
  </si>
  <si>
    <t>When concrete is 25 ± 1 days old, glued on rubber on all surfaces except test surface. Edges moistoriesed with glue and silicone.</t>
  </si>
  <si>
    <t>Subjects are placed in climate cabinet again.</t>
  </si>
  <si>
    <t>When concrete is 28 days old, poured deionized water with a temp. Of. 20 ± 2 °C on subjects so it's 3 mm above the surface. Layer on 3 mm is kept over 72 ± 2 timer at 20 ± 2 °C.</t>
  </si>
  <si>
    <t>Subjects are lined with polystyrene cellular plastic (20 ± 1 mm thick)</t>
  </si>
  <si>
    <t>Frost-trial starts with subjects that are 31 days old (incl. 3 days with deionized water).</t>
  </si>
  <si>
    <t>Earlies 15 minuts before frost-trial, replaced with deionized water with antifreeze (3 mm) with temp. 20 ± 2 °C.
Antifreeze protects against evaporation with a piece of polystyrene cellular plastic placed flat on the trial for atleast 15 mm from antifreeze surface.</t>
  </si>
  <si>
    <t>Frost-cykles is according to SS 137244.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</si>
</sst>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name val="Arial"/>
      <family val="2"/>
    </font>
    <font>
      <sz val="8"/>
      <color rgb="FF000000"/>
      <name val="Tahoma"/>
      <family val="2"/>
    </font>
    <font>
      <b/>
      <sz val="10"/>
      <name val="Arial"/>
      <family val="2"/>
    </font>
    <font>
      <vertAlign val="subscript"/>
      <sz val="10"/>
      <name val="Arial"/>
      <family val="2"/>
    </font>
    <font>
      <b/>
      <sz val="10"/>
      <color rgb="FFFF0000"/>
      <name val="Arial"/>
      <family val="2"/>
    </font>
    <font>
      <vertAlign val="subscript"/>
      <sz val="9"/>
      <name val="Arial"/>
      <family val="2"/>
    </font>
    <font>
      <sz val="10"/>
      <color indexed="23"/>
      <name val="Arial"/>
      <family val="2"/>
    </font>
    <font>
      <vertAlign val="subscript"/>
      <sz val="10"/>
      <color indexed="23"/>
      <name val="Arial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2"/>
      <color theme="1"/>
      <name val="Arial"/>
      <family val="2"/>
    </font>
    <font>
      <sz val="12"/>
      <color rgb="FF00006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2" xfId="0" applyBorder="1" applyAlignment="1"/>
    <xf numFmtId="14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0" borderId="4" xfId="0" applyBorder="1" applyAlignment="1">
      <alignment horizontal="left"/>
    </xf>
    <xf numFmtId="0" fontId="0" fillId="0" borderId="1" xfId="0" applyBorder="1"/>
    <xf numFmtId="0" fontId="0" fillId="0" borderId="5" xfId="0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7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14" fontId="0" fillId="2" borderId="2" xfId="0" applyNumberFormat="1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ont="1" applyFill="1" applyBorder="1" applyAlignment="1">
      <alignment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0" fontId="0" fillId="0" borderId="0" xfId="0" applyFill="1" applyBorder="1"/>
    <xf numFmtId="0" fontId="0" fillId="0" borderId="0" xfId="0" applyFill="1" applyBorder="1" applyAlignment="1" applyProtection="1">
      <alignment horizontal="center"/>
      <protection locked="0"/>
    </xf>
    <xf numFmtId="0" fontId="1" fillId="0" borderId="2" xfId="0" applyFont="1" applyBorder="1" applyAlignment="1">
      <alignment vertical="center"/>
    </xf>
    <xf numFmtId="0" fontId="0" fillId="3" borderId="2" xfId="0" applyFill="1" applyBorder="1" applyAlignment="1" applyProtection="1">
      <alignment horizontal="center" wrapText="1"/>
      <protection locked="0"/>
    </xf>
    <xf numFmtId="0" fontId="0" fillId="3" borderId="6" xfId="0" applyFill="1" applyBorder="1" applyAlignment="1" applyProtection="1">
      <alignment horizontal="center" wrapText="1"/>
      <protection locked="0"/>
    </xf>
    <xf numFmtId="0" fontId="0" fillId="3" borderId="3" xfId="0" applyFill="1" applyBorder="1" applyAlignment="1" applyProtection="1">
      <alignment horizontal="center" wrapText="1"/>
      <protection locked="0"/>
    </xf>
    <xf numFmtId="0" fontId="0" fillId="0" borderId="1" xfId="0" applyFill="1" applyBorder="1" applyAlignment="1">
      <alignment horizontal="left"/>
    </xf>
    <xf numFmtId="0" fontId="5" fillId="0" borderId="1" xfId="0" applyFont="1" applyBorder="1"/>
    <xf numFmtId="0" fontId="7" fillId="0" borderId="0" xfId="0" applyFont="1"/>
    <xf numFmtId="0" fontId="2" fillId="0" borderId="0" xfId="0" applyFont="1" applyAlignment="1" applyProtection="1">
      <alignment horizontal="center"/>
      <protection locked="0"/>
    </xf>
    <xf numFmtId="0" fontId="1" fillId="0" borderId="8" xfId="0" applyFont="1" applyBorder="1" applyAlignment="1">
      <alignment vertical="center"/>
    </xf>
    <xf numFmtId="0" fontId="0" fillId="0" borderId="9" xfId="0" applyBorder="1"/>
    <xf numFmtId="0" fontId="1" fillId="0" borderId="10" xfId="0" applyFont="1" applyBorder="1" applyAlignment="1">
      <alignment vertical="center"/>
    </xf>
    <xf numFmtId="2" fontId="0" fillId="3" borderId="11" xfId="0" applyNumberForma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right" vertical="center" wrapText="1"/>
    </xf>
    <xf numFmtId="0" fontId="1" fillId="0" borderId="13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wrapText="1"/>
    </xf>
    <xf numFmtId="0" fontId="0" fillId="3" borderId="16" xfId="0" applyFill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horizontal="center" vertical="center" wrapText="1"/>
    </xf>
    <xf numFmtId="0" fontId="0" fillId="0" borderId="18" xfId="0" applyBorder="1" applyAlignment="1">
      <alignment horizontal="right" vertical="center" wrapText="1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9" fillId="0" borderId="19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9" fillId="0" borderId="21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wrapText="1"/>
    </xf>
    <xf numFmtId="3" fontId="0" fillId="0" borderId="23" xfId="0" applyNumberFormat="1" applyFill="1" applyBorder="1" applyAlignment="1" applyProtection="1">
      <alignment horizontal="center" vertical="center"/>
    </xf>
    <xf numFmtId="3" fontId="0" fillId="0" borderId="24" xfId="0" applyNumberFormat="1" applyBorder="1" applyAlignment="1">
      <alignment horizontal="center" vertical="center"/>
    </xf>
    <xf numFmtId="164" fontId="0" fillId="0" borderId="25" xfId="0" applyNumberFormat="1" applyBorder="1" applyAlignment="1">
      <alignment horizontal="center" vertical="center"/>
    </xf>
    <xf numFmtId="0" fontId="0" fillId="0" borderId="26" xfId="0" applyBorder="1" applyAlignment="1">
      <alignment horizontal="center" wrapText="1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0" borderId="7" xfId="0" applyNumberFormat="1" applyBorder="1" applyAlignment="1">
      <alignment horizontal="center" vertical="center"/>
    </xf>
    <xf numFmtId="164" fontId="0" fillId="0" borderId="27" xfId="0" applyNumberFormat="1" applyBorder="1" applyAlignment="1">
      <alignment horizontal="center" vertical="center"/>
    </xf>
    <xf numFmtId="0" fontId="0" fillId="0" borderId="18" xfId="0" applyBorder="1" applyAlignment="1">
      <alignment horizontal="center" wrapText="1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>
      <alignment horizontal="center" vertical="center"/>
    </xf>
    <xf numFmtId="164" fontId="0" fillId="0" borderId="28" xfId="0" applyNumberForma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164" fontId="1" fillId="0" borderId="28" xfId="0" applyNumberFormat="1" applyFont="1" applyBorder="1" applyAlignment="1">
      <alignment horizontal="center" vertical="center"/>
    </xf>
    <xf numFmtId="0" fontId="0" fillId="0" borderId="29" xfId="0" applyBorder="1" applyAlignment="1">
      <alignment horizontal="center" wrapText="1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1" fillId="0" borderId="30" xfId="0" applyNumberFormat="1" applyFont="1" applyBorder="1" applyAlignment="1">
      <alignment horizontal="center" vertical="center"/>
    </xf>
    <xf numFmtId="164" fontId="1" fillId="0" borderId="31" xfId="0" applyNumberFormat="1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164" fontId="11" fillId="0" borderId="33" xfId="0" applyNumberFormat="1" applyFont="1" applyFill="1" applyBorder="1" applyAlignment="1" applyProtection="1">
      <alignment horizontal="center" vertical="center"/>
    </xf>
    <xf numFmtId="164" fontId="0" fillId="0" borderId="33" xfId="0" applyNumberFormat="1" applyFill="1" applyBorder="1" applyAlignment="1" applyProtection="1">
      <alignment horizontal="center" vertical="center"/>
    </xf>
    <xf numFmtId="164" fontId="0" fillId="0" borderId="34" xfId="0" applyNumberFormat="1" applyFill="1" applyBorder="1" applyAlignment="1" applyProtection="1">
      <alignment horizontal="right" vertical="center"/>
    </xf>
    <xf numFmtId="2" fontId="1" fillId="0" borderId="35" xfId="0" applyNumberFormat="1" applyFont="1" applyBorder="1" applyAlignment="1">
      <alignment horizontal="center" vertical="center"/>
    </xf>
    <xf numFmtId="164" fontId="13" fillId="0" borderId="36" xfId="0" applyNumberFormat="1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164" fontId="11" fillId="0" borderId="38" xfId="0" applyNumberFormat="1" applyFont="1" applyFill="1" applyBorder="1" applyAlignment="1" applyProtection="1">
      <alignment horizontal="center" vertical="center"/>
    </xf>
    <xf numFmtId="164" fontId="0" fillId="0" borderId="38" xfId="0" applyNumberFormat="1" applyFill="1" applyBorder="1" applyAlignment="1" applyProtection="1">
      <alignment horizontal="center" vertical="center"/>
    </xf>
    <xf numFmtId="164" fontId="0" fillId="0" borderId="38" xfId="0" applyNumberFormat="1" applyFill="1" applyBorder="1" applyAlignment="1" applyProtection="1">
      <alignment horizontal="right" vertical="center"/>
    </xf>
    <xf numFmtId="2" fontId="13" fillId="0" borderId="39" xfId="0" applyNumberFormat="1" applyFont="1" applyBorder="1" applyAlignment="1">
      <alignment horizontal="center" vertical="center"/>
    </xf>
    <xf numFmtId="164" fontId="13" fillId="0" borderId="25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wrapText="1"/>
    </xf>
    <xf numFmtId="164" fontId="0" fillId="0" borderId="0" xfId="0" applyNumberFormat="1" applyFill="1" applyBorder="1" applyAlignment="1" applyProtection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7" fillId="0" borderId="40" xfId="0" applyFont="1" applyBorder="1"/>
    <xf numFmtId="0" fontId="14" fillId="0" borderId="40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1" fillId="2" borderId="2" xfId="0" applyFont="1" applyFill="1" applyBorder="1" applyAlignment="1" applyProtection="1">
      <alignment horizontal="left" vertical="top" wrapText="1"/>
      <protection locked="0"/>
    </xf>
    <xf numFmtId="0" fontId="0" fillId="2" borderId="6" xfId="0" applyFill="1" applyBorder="1" applyAlignment="1" applyProtection="1">
      <alignment horizontal="left" vertical="top" wrapText="1"/>
      <protection locked="0"/>
    </xf>
    <xf numFmtId="0" fontId="0" fillId="2" borderId="3" xfId="0" applyFill="1" applyBorder="1" applyAlignment="1" applyProtection="1">
      <alignment horizontal="left" vertical="top" wrapText="1"/>
      <protection locked="0"/>
    </xf>
    <xf numFmtId="0" fontId="0" fillId="0" borderId="0" xfId="0" applyBorder="1"/>
    <xf numFmtId="0" fontId="14" fillId="0" borderId="0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1" fillId="0" borderId="0" xfId="0" applyFont="1" applyAlignment="1"/>
    <xf numFmtId="0" fontId="1" fillId="0" borderId="4" xfId="0" applyFont="1" applyBorder="1"/>
    <xf numFmtId="0" fontId="1" fillId="0" borderId="0" xfId="0" applyFont="1"/>
    <xf numFmtId="0" fontId="0" fillId="0" borderId="41" xfId="0" applyBorder="1"/>
    <xf numFmtId="0" fontId="1" fillId="0" borderId="41" xfId="0" applyFont="1" applyBorder="1"/>
    <xf numFmtId="0" fontId="1" fillId="0" borderId="5" xfId="0" applyFont="1" applyBorder="1"/>
    <xf numFmtId="0" fontId="1" fillId="0" borderId="0" xfId="0" applyFont="1" applyFill="1" applyBorder="1"/>
    <xf numFmtId="0" fontId="1" fillId="3" borderId="41" xfId="0" applyFont="1" applyFill="1" applyBorder="1" applyProtection="1">
      <protection locked="0"/>
    </xf>
    <xf numFmtId="0" fontId="0" fillId="3" borderId="5" xfId="0" applyFill="1" applyBorder="1" applyProtection="1">
      <protection locked="0"/>
    </xf>
    <xf numFmtId="0" fontId="16" fillId="0" borderId="0" xfId="0" applyFont="1"/>
    <xf numFmtId="0" fontId="17" fillId="0" borderId="0" xfId="0" applyFont="1"/>
    <xf numFmtId="0" fontId="1" fillId="0" borderId="0" xfId="0" applyFont="1" applyAlignment="1">
      <alignment wrapText="1"/>
    </xf>
  </cellXfs>
  <cellStyles count="1">
    <cellStyle name="Normal" xfId="0" builtinId="0"/>
  </cellStyles>
  <dxfs count="8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b/>
        <i/>
        <color rgb="FFC00000"/>
      </font>
    </dxf>
    <dxf>
      <font>
        <b/>
        <i/>
        <color rgb="FFC00000"/>
      </font>
    </dxf>
    <dxf>
      <fill>
        <patternFill patternType="none">
          <bgColor indexed="65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checked="Checked" firstButton="1" fmlaLink="$F$34" lockText="1"/>
</file>

<file path=xl/ctrlProps/ctrlProp3.xml><?xml version="1.0" encoding="utf-8"?>
<formControlPr xmlns="http://schemas.microsoft.com/office/spreadsheetml/2009/9/main" objectType="Radio" lockText="1"/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0</xdr:rowOff>
        </xdr:from>
        <xdr:to>
          <xdr:col>4</xdr:col>
          <xdr:colOff>495300</xdr:colOff>
          <xdr:row>37</xdr:row>
          <xdr:rowOff>123825</xdr:rowOff>
        </xdr:to>
        <xdr:sp macro="" textlink="">
          <xdr:nvSpPr>
            <xdr:cNvPr id="1030" name="Group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36</xdr:row>
          <xdr:rowOff>28575</xdr:rowOff>
        </xdr:from>
        <xdr:to>
          <xdr:col>2</xdr:col>
          <xdr:colOff>904875</xdr:colOff>
          <xdr:row>37</xdr:row>
          <xdr:rowOff>57150</xdr:rowOff>
        </xdr:to>
        <xdr:sp macro="" textlink="">
          <xdr:nvSpPr>
            <xdr:cNvPr id="1031" name="Option Butto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Cirkulært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36</xdr:row>
          <xdr:rowOff>38100</xdr:rowOff>
        </xdr:from>
        <xdr:to>
          <xdr:col>4</xdr:col>
          <xdr:colOff>419100</xdr:colOff>
          <xdr:row>37</xdr:row>
          <xdr:rowOff>66675</xdr:rowOff>
        </xdr:to>
        <xdr:sp macro="" textlink=""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Firkantet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73725</xdr:rowOff>
    </xdr:from>
    <xdr:to>
      <xdr:col>4</xdr:col>
      <xdr:colOff>436003</xdr:colOff>
      <xdr:row>17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73750"/>
          <a:ext cx="2874403" cy="30600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</xdr:row>
      <xdr:rowOff>73725</xdr:rowOff>
    </xdr:from>
    <xdr:to>
      <xdr:col>10</xdr:col>
      <xdr:colOff>577652</xdr:colOff>
      <xdr:row>17</xdr:row>
      <xdr:rowOff>85725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6818" b="952"/>
        <a:stretch>
          <a:fillRect/>
        </a:stretch>
      </xdr:blipFill>
      <xdr:spPr bwMode="auto">
        <a:xfrm>
          <a:off x="3657600" y="273750"/>
          <a:ext cx="3016052" cy="3060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4</xdr:col>
      <xdr:colOff>456090</xdr:colOff>
      <xdr:row>37</xdr:row>
      <xdr:rowOff>12000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l="10000"/>
        <a:stretch>
          <a:fillRect/>
        </a:stretch>
      </xdr:blipFill>
      <xdr:spPr bwMode="auto">
        <a:xfrm>
          <a:off x="0" y="3495675"/>
          <a:ext cx="2894490" cy="30600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609593</xdr:colOff>
      <xdr:row>21</xdr:row>
      <xdr:rowOff>0</xdr:rowOff>
    </xdr:from>
    <xdr:to>
      <xdr:col>11</xdr:col>
      <xdr:colOff>175547</xdr:colOff>
      <xdr:row>37</xdr:row>
      <xdr:rowOff>12000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657593" y="3495675"/>
          <a:ext cx="3223554" cy="306000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fa_/Downloads/01%20Med%20H&#230;rder%20%20Polen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"/>
      <sheetName val="Data"/>
      <sheetName val="Prøveemner"/>
      <sheetName val="Foto"/>
      <sheetName val="DSF 12390-9"/>
    </sheetNames>
    <sheetDataSet>
      <sheetData sheetId="0"/>
      <sheetData sheetId="1">
        <row r="2">
          <cell r="A2" t="str">
            <v>Ja</v>
          </cell>
          <cell r="B2" t="str">
            <v>X</v>
          </cell>
          <cell r="C2" t="str">
            <v>FB Hadsund</v>
          </cell>
          <cell r="E2" t="str">
            <v>Metode I: Kube; uden særskilt interesse for frostresistent overflade (DS 2426)</v>
          </cell>
          <cell r="G2" t="str">
            <v>Færdigbeton</v>
          </cell>
          <cell r="H2" t="str">
            <v>Meget god</v>
          </cell>
        </row>
        <row r="3">
          <cell r="A3" t="str">
            <v>Nej</v>
          </cell>
          <cell r="C3" t="str">
            <v>FB Lyng</v>
          </cell>
          <cell r="E3" t="str">
            <v>Metode II: Kube; med særskilt interesse for frostresistent overflade</v>
          </cell>
          <cell r="G3" t="str">
            <v>Andet</v>
          </cell>
          <cell r="H3" t="str">
            <v>God</v>
          </cell>
        </row>
        <row r="4">
          <cell r="C4" t="str">
            <v>FB Ikast Øst</v>
          </cell>
          <cell r="E4" t="str">
            <v>Metode III: Cylinder; uden særskilt interesse for frostresistent overflade (DS 2426)</v>
          </cell>
        </row>
        <row r="5">
          <cell r="C5" t="str">
            <v>FB Rødkærsbro</v>
          </cell>
          <cell r="E5" t="str">
            <v>Metode IV: Cylinder; med særskilt interesse for frostresistent overflade</v>
          </cell>
        </row>
        <row r="6">
          <cell r="C6" t="str">
            <v>FB Åbenrå</v>
          </cell>
        </row>
        <row r="7">
          <cell r="C7" t="str">
            <v>FB Holstebro</v>
          </cell>
        </row>
        <row r="8">
          <cell r="C8" t="str">
            <v>FB NV Hanstholm</v>
          </cell>
        </row>
        <row r="9">
          <cell r="C9" t="str">
            <v>FB NV Hurup</v>
          </cell>
        </row>
        <row r="10">
          <cell r="C10" t="str">
            <v>FB NV Nykøbing</v>
          </cell>
        </row>
        <row r="11">
          <cell r="C11" t="str">
            <v>Wewers Greve</v>
          </cell>
        </row>
        <row r="12">
          <cell r="C12" t="str">
            <v>Wewers Mørkøv</v>
          </cell>
        </row>
        <row r="13">
          <cell r="C13" t="str">
            <v>Wewers Mårum</v>
          </cell>
        </row>
        <row r="14">
          <cell r="C14" t="str">
            <v>Wewers Ølstykke</v>
          </cell>
        </row>
        <row r="15">
          <cell r="C15" t="str">
            <v>Oranje</v>
          </cell>
        </row>
        <row r="16">
          <cell r="C16" t="str">
            <v>Perstrup</v>
          </cell>
        </row>
        <row r="17">
          <cell r="C17" t="str">
            <v>Sunds Landbrug</v>
          </cell>
        </row>
        <row r="18">
          <cell r="C18" t="str">
            <v>ØSB</v>
          </cell>
        </row>
        <row r="19">
          <cell r="C19" t="str">
            <v>Aarhus Cementvarefabrik</v>
          </cell>
        </row>
        <row r="20">
          <cell r="C20" t="str">
            <v>Polen/Jean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comments" Target="../comments1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60"/>
  <sheetViews>
    <sheetView topLeftCell="A44" workbookViewId="0">
      <selection activeCell="A58" sqref="A58:G58"/>
    </sheetView>
  </sheetViews>
  <sheetFormatPr defaultRowHeight="15" x14ac:dyDescent="0.25"/>
  <cols>
    <col min="1" max="1" width="19.7109375" customWidth="1"/>
    <col min="2" max="2" width="8.42578125" customWidth="1"/>
    <col min="3" max="3" width="18.85546875" customWidth="1"/>
    <col min="4" max="4" width="12" customWidth="1"/>
    <col min="5" max="5" width="26" customWidth="1"/>
    <col min="6" max="6" width="9.140625" hidden="1" customWidth="1"/>
    <col min="7" max="7" width="17.85546875" customWidth="1"/>
    <col min="8" max="8" width="15" customWidth="1"/>
  </cols>
  <sheetData>
    <row r="1" spans="1:8" x14ac:dyDescent="0.25">
      <c r="A1" t="s">
        <v>0</v>
      </c>
    </row>
    <row r="2" spans="1:8" x14ac:dyDescent="0.25">
      <c r="A2" t="s">
        <v>1</v>
      </c>
    </row>
    <row r="4" spans="1:8" x14ac:dyDescent="0.25">
      <c r="A4" s="1" t="s">
        <v>4</v>
      </c>
      <c r="B4" s="1"/>
      <c r="C4" s="1"/>
      <c r="D4" s="1"/>
      <c r="G4" s="10" t="s">
        <v>21</v>
      </c>
      <c r="H4" s="21" t="s">
        <v>22</v>
      </c>
    </row>
    <row r="5" spans="1:8" x14ac:dyDescent="0.25">
      <c r="A5" s="2" t="s">
        <v>5</v>
      </c>
      <c r="B5" s="3"/>
      <c r="C5" s="2" t="s">
        <v>6</v>
      </c>
      <c r="D5" s="3"/>
      <c r="G5" s="10" t="s">
        <v>23</v>
      </c>
      <c r="H5" s="21" t="s">
        <v>24</v>
      </c>
    </row>
    <row r="6" spans="1:8" x14ac:dyDescent="0.25">
      <c r="A6" s="4" t="s">
        <v>7</v>
      </c>
      <c r="B6" s="1" t="s">
        <v>8</v>
      </c>
      <c r="C6" s="1"/>
      <c r="D6" s="4" t="s">
        <v>9</v>
      </c>
      <c r="G6" s="10" t="s">
        <v>25</v>
      </c>
      <c r="H6" s="21"/>
    </row>
    <row r="7" spans="1:8" x14ac:dyDescent="0.25">
      <c r="A7" s="1"/>
      <c r="B7" s="5" t="s">
        <v>10</v>
      </c>
      <c r="C7" s="6"/>
      <c r="D7" s="1"/>
      <c r="G7" s="22" t="s">
        <v>26</v>
      </c>
      <c r="H7" s="21"/>
    </row>
    <row r="8" spans="1:8" x14ac:dyDescent="0.25">
      <c r="A8" s="7"/>
      <c r="B8" s="8"/>
      <c r="C8" s="8"/>
      <c r="D8" s="7"/>
      <c r="G8" s="22" t="s">
        <v>27</v>
      </c>
      <c r="H8" s="21"/>
    </row>
    <row r="9" spans="1:8" x14ac:dyDescent="0.25">
      <c r="A9" s="9" t="s">
        <v>11</v>
      </c>
      <c r="B9" s="9"/>
      <c r="C9" s="10" t="s">
        <v>2</v>
      </c>
      <c r="G9" s="22" t="s">
        <v>28</v>
      </c>
      <c r="H9" s="23" t="s">
        <v>18</v>
      </c>
    </row>
    <row r="10" spans="1:8" x14ac:dyDescent="0.25">
      <c r="A10" s="11"/>
      <c r="B10" s="11"/>
      <c r="C10" s="10" t="s">
        <v>12</v>
      </c>
      <c r="G10" s="22" t="s">
        <v>29</v>
      </c>
      <c r="H10" s="21" t="s">
        <v>37</v>
      </c>
    </row>
    <row r="11" spans="1:8" x14ac:dyDescent="0.25">
      <c r="G11" s="22" t="s">
        <v>30</v>
      </c>
      <c r="H11" s="23">
        <v>42491</v>
      </c>
    </row>
    <row r="12" spans="1:8" x14ac:dyDescent="0.25">
      <c r="A12" s="12" t="s">
        <v>13</v>
      </c>
      <c r="B12" s="13"/>
      <c r="C12" s="13"/>
      <c r="D12" s="14"/>
      <c r="G12" s="22" t="s">
        <v>31</v>
      </c>
      <c r="H12" s="21" t="s">
        <v>19</v>
      </c>
    </row>
    <row r="13" spans="1:8" x14ac:dyDescent="0.25">
      <c r="A13" s="15" t="s">
        <v>14</v>
      </c>
      <c r="B13" s="15" t="s">
        <v>15</v>
      </c>
      <c r="C13" s="12" t="s">
        <v>16</v>
      </c>
      <c r="D13" s="14"/>
      <c r="G13" s="22" t="s">
        <v>32</v>
      </c>
      <c r="H13" s="7"/>
    </row>
    <row r="14" spans="1:8" x14ac:dyDescent="0.25">
      <c r="A14" s="16" t="s">
        <v>57</v>
      </c>
      <c r="B14" s="17" t="s">
        <v>3</v>
      </c>
      <c r="C14" s="18">
        <v>42523</v>
      </c>
      <c r="D14" s="19"/>
      <c r="G14" s="22" t="s">
        <v>33</v>
      </c>
      <c r="H14" s="7"/>
    </row>
    <row r="15" spans="1:8" x14ac:dyDescent="0.25">
      <c r="A15" s="16"/>
      <c r="B15" s="16"/>
      <c r="C15" s="20"/>
      <c r="D15" s="19"/>
      <c r="G15" s="22" t="s">
        <v>34</v>
      </c>
      <c r="H15" s="7" t="s">
        <v>20</v>
      </c>
    </row>
    <row r="16" spans="1:8" x14ac:dyDescent="0.25">
      <c r="G16" s="22" t="s">
        <v>35</v>
      </c>
      <c r="H16" s="21" t="s">
        <v>3</v>
      </c>
    </row>
    <row r="17" spans="1:10" ht="15" customHeight="1" x14ac:dyDescent="0.25">
      <c r="A17" s="29" t="s">
        <v>47</v>
      </c>
      <c r="B17" t="s">
        <v>48</v>
      </c>
      <c r="G17" s="24" t="s">
        <v>36</v>
      </c>
      <c r="H17" s="25" t="s">
        <v>38</v>
      </c>
      <c r="J17" s="26">
        <f>IF(AND(H17="Færdigbeton",C16=3),42000,50000)</f>
        <v>50000</v>
      </c>
    </row>
    <row r="18" spans="1:10" x14ac:dyDescent="0.25">
      <c r="A18" s="33" t="s">
        <v>55</v>
      </c>
      <c r="B18" s="33"/>
      <c r="C18" s="33"/>
      <c r="D18" s="7"/>
      <c r="E18" s="34" t="s">
        <v>49</v>
      </c>
      <c r="G18" s="30"/>
      <c r="H18" s="31"/>
      <c r="I18" s="31"/>
      <c r="J18" s="32"/>
    </row>
    <row r="19" spans="1:10" x14ac:dyDescent="0.25">
      <c r="A19" s="33" t="s">
        <v>51</v>
      </c>
      <c r="B19" s="33"/>
      <c r="C19" s="33"/>
      <c r="D19" s="7"/>
      <c r="E19" s="34" t="s">
        <v>50</v>
      </c>
      <c r="G19" s="27"/>
      <c r="H19" s="28"/>
    </row>
    <row r="20" spans="1:10" x14ac:dyDescent="0.25">
      <c r="A20" s="33" t="s">
        <v>54</v>
      </c>
      <c r="B20" s="33"/>
      <c r="C20" s="33"/>
      <c r="D20" s="7">
        <v>7</v>
      </c>
      <c r="E20" s="34" t="s">
        <v>52</v>
      </c>
    </row>
    <row r="21" spans="1:10" x14ac:dyDescent="0.25">
      <c r="A21" s="33" t="s">
        <v>53</v>
      </c>
      <c r="B21" s="33"/>
      <c r="C21" s="33"/>
      <c r="D21" s="7">
        <v>21</v>
      </c>
      <c r="E21" s="34" t="s">
        <v>39</v>
      </c>
    </row>
    <row r="22" spans="1:10" x14ac:dyDescent="0.25">
      <c r="A22" s="33" t="s">
        <v>56</v>
      </c>
      <c r="B22" s="33"/>
      <c r="C22" s="33"/>
      <c r="D22" s="7">
        <v>69</v>
      </c>
      <c r="E22" s="34" t="s">
        <v>40</v>
      </c>
    </row>
    <row r="23" spans="1:10" x14ac:dyDescent="0.25">
      <c r="A23" s="33" t="s">
        <v>58</v>
      </c>
      <c r="B23" s="33"/>
      <c r="C23" s="33"/>
      <c r="D23" s="7">
        <v>50</v>
      </c>
      <c r="E23" s="34" t="s">
        <v>41</v>
      </c>
    </row>
    <row r="24" spans="1:10" x14ac:dyDescent="0.25">
      <c r="A24" s="33" t="s">
        <v>59</v>
      </c>
      <c r="B24" s="33"/>
      <c r="C24" s="33"/>
      <c r="D24" s="7">
        <v>2.6</v>
      </c>
      <c r="E24" s="34" t="s">
        <v>41</v>
      </c>
    </row>
    <row r="25" spans="1:10" x14ac:dyDescent="0.25">
      <c r="A25" s="33" t="s">
        <v>60</v>
      </c>
      <c r="B25" s="33"/>
      <c r="C25" s="33"/>
      <c r="D25" s="7">
        <v>20</v>
      </c>
      <c r="E25" s="34" t="s">
        <v>41</v>
      </c>
    </row>
    <row r="26" spans="1:10" x14ac:dyDescent="0.25">
      <c r="A26" s="33" t="s">
        <v>61</v>
      </c>
      <c r="B26" s="33"/>
      <c r="C26" s="33"/>
      <c r="D26" s="7"/>
      <c r="E26" s="34" t="s">
        <v>49</v>
      </c>
    </row>
    <row r="27" spans="1:10" x14ac:dyDescent="0.25">
      <c r="A27" s="33" t="s">
        <v>62</v>
      </c>
      <c r="B27" s="33"/>
      <c r="C27" s="33"/>
      <c r="D27" s="7">
        <v>20</v>
      </c>
      <c r="E27" s="34" t="s">
        <v>41</v>
      </c>
    </row>
    <row r="28" spans="1:10" x14ac:dyDescent="0.25">
      <c r="A28" s="33" t="s">
        <v>63</v>
      </c>
      <c r="B28" s="33"/>
      <c r="C28" s="33"/>
      <c r="D28" s="7"/>
      <c r="E28" s="34" t="s">
        <v>42</v>
      </c>
    </row>
    <row r="29" spans="1:10" x14ac:dyDescent="0.25">
      <c r="A29" s="33" t="s">
        <v>64</v>
      </c>
      <c r="B29" s="33"/>
      <c r="C29" s="33"/>
      <c r="D29" s="7">
        <v>0.11</v>
      </c>
      <c r="E29" s="34" t="s">
        <v>41</v>
      </c>
    </row>
    <row r="30" spans="1:10" x14ac:dyDescent="0.25">
      <c r="A30" s="33" t="s">
        <v>65</v>
      </c>
      <c r="B30" s="33"/>
      <c r="C30" s="33"/>
      <c r="D30" s="7">
        <v>3</v>
      </c>
      <c r="E30" s="34" t="s">
        <v>41</v>
      </c>
    </row>
    <row r="31" spans="1:10" x14ac:dyDescent="0.25">
      <c r="A31" s="33" t="s">
        <v>66</v>
      </c>
      <c r="B31" s="33"/>
      <c r="C31" s="33"/>
      <c r="D31" s="7">
        <v>21</v>
      </c>
      <c r="E31" s="34" t="s">
        <v>39</v>
      </c>
    </row>
    <row r="32" spans="1:10" x14ac:dyDescent="0.25">
      <c r="A32" s="33" t="s">
        <v>67</v>
      </c>
      <c r="B32" s="33"/>
      <c r="C32" s="33"/>
      <c r="D32" s="21" t="s">
        <v>43</v>
      </c>
      <c r="E32" s="34" t="s">
        <v>44</v>
      </c>
    </row>
    <row r="33" spans="1:7" x14ac:dyDescent="0.25">
      <c r="A33" s="33" t="s">
        <v>68</v>
      </c>
      <c r="B33" s="33"/>
      <c r="C33" s="33"/>
      <c r="D33" s="21" t="s">
        <v>45</v>
      </c>
      <c r="E33" s="34" t="s">
        <v>69</v>
      </c>
    </row>
    <row r="34" spans="1:7" x14ac:dyDescent="0.25">
      <c r="F34">
        <v>1</v>
      </c>
    </row>
    <row r="36" spans="1:7" ht="15.75" thickBot="1" x14ac:dyDescent="0.3">
      <c r="A36" s="35" t="s">
        <v>82</v>
      </c>
      <c r="F36" s="36">
        <v>1</v>
      </c>
    </row>
    <row r="37" spans="1:7" ht="15.75" thickBot="1" x14ac:dyDescent="0.3">
      <c r="A37" s="37" t="s">
        <v>83</v>
      </c>
      <c r="B37" s="38"/>
      <c r="C37" s="38"/>
      <c r="D37" s="38"/>
      <c r="E37" s="38"/>
      <c r="F37" s="39" t="s">
        <v>70</v>
      </c>
      <c r="G37" s="40" t="s">
        <v>71</v>
      </c>
    </row>
    <row r="38" spans="1:7" ht="30" thickBot="1" x14ac:dyDescent="0.3">
      <c r="A38" s="41" t="s">
        <v>86</v>
      </c>
      <c r="B38" s="42">
        <v>1</v>
      </c>
      <c r="C38" s="42">
        <v>2</v>
      </c>
      <c r="D38" s="43">
        <v>3</v>
      </c>
      <c r="E38" s="43">
        <v>4</v>
      </c>
      <c r="F38" s="44" t="s">
        <v>72</v>
      </c>
      <c r="G38" s="45" t="s">
        <v>85</v>
      </c>
    </row>
    <row r="39" spans="1:7" x14ac:dyDescent="0.25">
      <c r="A39" s="41" t="str">
        <f>IF($F$34=0,"",IF($F$34=1,"Diameter 1 (mm)",IF($F$34=2,"width 1 (mm)","")))</f>
        <v>Diameter 1 (mm)</v>
      </c>
      <c r="B39" s="46">
        <v>165</v>
      </c>
      <c r="C39" s="46"/>
      <c r="D39" s="46"/>
      <c r="E39" s="46"/>
      <c r="F39" s="47" t="str">
        <f>IF(F45="","",IF(F45&lt;I18,"Prøveareal er for lille!",""))</f>
        <v/>
      </c>
      <c r="G39" s="45"/>
    </row>
    <row r="40" spans="1:7" x14ac:dyDescent="0.25">
      <c r="A40" s="48" t="str">
        <f>IF($F$34=0,"",IF($F$34=1,"Diameter 2 (mm)",IF($F$34=2,"width 2 (mm)","")))</f>
        <v>Diameter 2 (mm)</v>
      </c>
      <c r="B40" s="49">
        <v>165</v>
      </c>
      <c r="C40" s="49"/>
      <c r="D40" s="49"/>
      <c r="E40" s="49"/>
      <c r="F40" s="50"/>
      <c r="G40" s="51"/>
    </row>
    <row r="41" spans="1:7" x14ac:dyDescent="0.25">
      <c r="A41" s="48" t="str">
        <f>IF($F$34=0,"",IF($F$34=1,"",IF($F$34=2,"width 3 (mm)","")))</f>
        <v/>
      </c>
      <c r="B41" s="52"/>
      <c r="C41" s="52"/>
      <c r="D41" s="52"/>
      <c r="E41" s="52"/>
      <c r="F41" s="50"/>
      <c r="G41" s="51"/>
    </row>
    <row r="42" spans="1:7" x14ac:dyDescent="0.25">
      <c r="A42" s="48" t="str">
        <f>IF($F$34=0,"",IF($F$34=1,"",IF($F$34=2,"Length 1 (mm)","")))</f>
        <v/>
      </c>
      <c r="B42" s="52"/>
      <c r="C42" s="52"/>
      <c r="D42" s="52"/>
      <c r="E42" s="52"/>
      <c r="F42" s="50"/>
      <c r="G42" s="51"/>
    </row>
    <row r="43" spans="1:7" x14ac:dyDescent="0.25">
      <c r="A43" s="48" t="str">
        <f>IF($F$34=0,"",IF($F$34=1,"",IF($F$34=2,"Length 2 (mm)","")))</f>
        <v/>
      </c>
      <c r="B43" s="52"/>
      <c r="C43" s="52"/>
      <c r="D43" s="52"/>
      <c r="E43" s="52"/>
      <c r="F43" s="50"/>
      <c r="G43" s="51"/>
    </row>
    <row r="44" spans="1:7" x14ac:dyDescent="0.25">
      <c r="A44" s="48" t="str">
        <f>IF($F$34=0,"",IF($F$34=1,"",IF($F$34=2,"Length 3 (mm)","")))</f>
        <v/>
      </c>
      <c r="B44" s="53"/>
      <c r="C44" s="53"/>
      <c r="D44" s="53"/>
      <c r="E44" s="53"/>
      <c r="F44" s="54"/>
      <c r="G44" s="51"/>
    </row>
    <row r="45" spans="1:7" ht="30.75" thickBot="1" x14ac:dyDescent="0.3">
      <c r="A45" s="55" t="s">
        <v>87</v>
      </c>
      <c r="B45" s="56">
        <f>IF(B39="","",IF($F$34=0,"Vælg format",IF($F$34=1,PI()*POWER(AVERAGE(B39:B40)/2,2),IF($F$34=2,IF(B44="","",AVERAGE(B39:B41)*AVERAGE(B42:B44))))))</f>
        <v>21382.464998495529</v>
      </c>
      <c r="C45" s="56" t="str">
        <f>IF(C39="","",IF($F$34=0,"Vælg format",IF($F$34=1,PI()*POWER(AVERAGE(C39:C40)/2,2),IF($F$34=2,IF(C44="","",AVERAGE(C39:C41)*AVERAGE(C42:C44))))))</f>
        <v/>
      </c>
      <c r="D45" s="56" t="str">
        <f>IF(D39="","",IF($F$34=0,"Vælg format",IF($F$34=1,PI()*POWER(AVERAGE(D39:D40)/2,2),IF($F$34=2,IF(D44="","",AVERAGE(D39:D41)*AVERAGE(D42:D44))))))</f>
        <v/>
      </c>
      <c r="E45" s="56" t="str">
        <f>IF(E39="","",IF($F$34=0,"Vælg format",IF($F$34=1,PI()*POWER(AVERAGE(E39:E40)/2,2),IF($F$34=2,IF(E44="","",AVERAGE(E39:E41)*AVERAGE(E42:E44))))))</f>
        <v/>
      </c>
      <c r="F45" s="57">
        <f>IF(B45="","",SUM(B45:E45))</f>
        <v>21382.464998495529</v>
      </c>
      <c r="G45" s="58" t="s">
        <v>73</v>
      </c>
    </row>
    <row r="46" spans="1:7" ht="30" x14ac:dyDescent="0.25">
      <c r="A46" s="59" t="s">
        <v>88</v>
      </c>
      <c r="B46" s="60">
        <v>0</v>
      </c>
      <c r="C46" s="60"/>
      <c r="D46" s="60"/>
      <c r="E46" s="60"/>
      <c r="F46" s="61">
        <f t="shared" ref="F46:F50" si="0">IF(B46="","",SUM(B46:E46))</f>
        <v>0</v>
      </c>
      <c r="G46" s="62" t="str">
        <f t="shared" ref="G46:G51" si="1">IF(OR($F$43="",F46=""),"",F46/$F$43*1000)</f>
        <v/>
      </c>
    </row>
    <row r="47" spans="1:7" ht="28.5" x14ac:dyDescent="0.25">
      <c r="A47" s="63" t="s">
        <v>89</v>
      </c>
      <c r="B47" s="64">
        <v>0</v>
      </c>
      <c r="C47" s="64"/>
      <c r="D47" s="64"/>
      <c r="E47" s="64"/>
      <c r="F47" s="65">
        <f t="shared" si="0"/>
        <v>0</v>
      </c>
      <c r="G47" s="66" t="str">
        <f t="shared" si="1"/>
        <v/>
      </c>
    </row>
    <row r="48" spans="1:7" ht="28.5" x14ac:dyDescent="0.25">
      <c r="A48" s="63" t="s">
        <v>90</v>
      </c>
      <c r="B48" s="64">
        <v>0</v>
      </c>
      <c r="C48" s="64"/>
      <c r="D48" s="64"/>
      <c r="E48" s="64"/>
      <c r="F48" s="67">
        <f t="shared" si="0"/>
        <v>0</v>
      </c>
      <c r="G48" s="68" t="str">
        <f t="shared" si="1"/>
        <v/>
      </c>
    </row>
    <row r="49" spans="1:7" ht="28.5" x14ac:dyDescent="0.25">
      <c r="A49" s="63" t="s">
        <v>74</v>
      </c>
      <c r="B49" s="64">
        <v>0.26</v>
      </c>
      <c r="C49" s="64"/>
      <c r="D49" s="64"/>
      <c r="E49" s="64"/>
      <c r="F49" s="65">
        <f t="shared" si="0"/>
        <v>0.26</v>
      </c>
      <c r="G49" s="66" t="str">
        <f t="shared" si="1"/>
        <v/>
      </c>
    </row>
    <row r="50" spans="1:7" ht="29.25" thickBot="1" x14ac:dyDescent="0.3">
      <c r="A50" s="69" t="s">
        <v>91</v>
      </c>
      <c r="B50" s="70">
        <v>0.14000000000000001</v>
      </c>
      <c r="C50" s="70"/>
      <c r="D50" s="70"/>
      <c r="E50" s="70"/>
      <c r="F50" s="71">
        <f t="shared" si="0"/>
        <v>0.14000000000000001</v>
      </c>
      <c r="G50" s="72" t="str">
        <f t="shared" si="1"/>
        <v/>
      </c>
    </row>
    <row r="51" spans="1:7" ht="15.75" x14ac:dyDescent="0.25">
      <c r="A51" s="73" t="s">
        <v>75</v>
      </c>
      <c r="B51" s="74" t="s">
        <v>76</v>
      </c>
      <c r="C51" s="74">
        <f>SUM(G46:G48)</f>
        <v>0</v>
      </c>
      <c r="D51" s="75"/>
      <c r="E51" s="76" t="s">
        <v>92</v>
      </c>
      <c r="F51" s="77">
        <f>IF(F46="","",SUM(F46:F50))</f>
        <v>0.4</v>
      </c>
      <c r="G51" s="78" t="str">
        <f t="shared" si="1"/>
        <v/>
      </c>
    </row>
    <row r="52" spans="1:7" ht="16.5" thickBot="1" x14ac:dyDescent="0.3">
      <c r="A52" s="79"/>
      <c r="B52" s="80" t="s">
        <v>77</v>
      </c>
      <c r="C52" s="80" t="str">
        <f>G51</f>
        <v/>
      </c>
      <c r="D52" s="81"/>
      <c r="E52" s="82" t="s">
        <v>78</v>
      </c>
      <c r="F52" s="83">
        <f>IF(OR(F48="",F50="",G51&lt;0.2),"",IF(F48=0,2,G51/SUM(G46:G48)))</f>
        <v>2</v>
      </c>
      <c r="G52" s="84" t="str">
        <f>IF(OR(G37="",G51=""),"",IF(G37="God",IF(G51&lt;0.2,"GODKENDT",IF(AND(G51&lt;0.5,F52&lt;2),"GODKENDT","Kasseret")),IF(AND(G37="Meget god",G51&lt;=0.1),"Godkendt","Kasseret")))</f>
        <v/>
      </c>
    </row>
    <row r="53" spans="1:7" x14ac:dyDescent="0.25">
      <c r="A53" s="85"/>
      <c r="B53" s="86"/>
      <c r="C53" s="86"/>
      <c r="D53" s="86"/>
      <c r="E53" s="86"/>
      <c r="F53" s="87"/>
      <c r="G53" s="88"/>
    </row>
    <row r="54" spans="1:7" x14ac:dyDescent="0.25">
      <c r="A54" s="89" t="s">
        <v>93</v>
      </c>
      <c r="B54" s="90">
        <f>IF(B51="","",IF(B51&gt;1.5,1,0))</f>
        <v>1</v>
      </c>
      <c r="C54" s="90">
        <f>IF(C51="","",IF(C51&gt;1.5,1,0))</f>
        <v>0</v>
      </c>
      <c r="D54" s="90" t="str">
        <f>IF(D51="","",IF(D51&gt;1.5,1,0))</f>
        <v/>
      </c>
      <c r="E54" s="90"/>
      <c r="F54" s="90" t="str">
        <f>IF(G51="","",IF(G51&gt;1,1,0))</f>
        <v/>
      </c>
      <c r="G54" s="91"/>
    </row>
    <row r="55" spans="1:7" x14ac:dyDescent="0.25">
      <c r="A55" s="92" t="s">
        <v>94</v>
      </c>
      <c r="B55" s="93"/>
      <c r="C55" s="93"/>
      <c r="D55" s="93"/>
      <c r="E55" s="93"/>
      <c r="F55" s="93"/>
      <c r="G55" s="94"/>
    </row>
    <row r="56" spans="1:7" x14ac:dyDescent="0.25">
      <c r="A56" s="95"/>
      <c r="B56" s="96"/>
      <c r="C56" s="96"/>
      <c r="D56" s="96"/>
      <c r="E56" s="96"/>
      <c r="F56" s="97"/>
      <c r="G56" s="98"/>
    </row>
    <row r="57" spans="1:7" x14ac:dyDescent="0.25">
      <c r="A57" s="35" t="s">
        <v>93</v>
      </c>
    </row>
    <row r="58" spans="1:7" ht="31.5" customHeight="1" x14ac:dyDescent="0.25">
      <c r="A58" s="99" t="s">
        <v>95</v>
      </c>
      <c r="B58" s="99"/>
      <c r="C58" s="99"/>
      <c r="D58" s="99"/>
      <c r="E58" s="99"/>
      <c r="F58" s="99"/>
      <c r="G58" s="99"/>
    </row>
    <row r="59" spans="1:7" ht="15" customHeight="1" x14ac:dyDescent="0.3">
      <c r="A59" s="100" t="s">
        <v>96</v>
      </c>
      <c r="B59" s="101" t="s">
        <v>79</v>
      </c>
      <c r="C59" s="101"/>
      <c r="D59" s="102" t="s">
        <v>98</v>
      </c>
      <c r="E59" s="101" t="s">
        <v>80</v>
      </c>
      <c r="F59" s="101"/>
      <c r="G59" s="102"/>
    </row>
    <row r="60" spans="1:7" ht="15.75" x14ac:dyDescent="0.3">
      <c r="A60" s="100" t="s">
        <v>97</v>
      </c>
      <c r="B60" s="103" t="s">
        <v>81</v>
      </c>
    </row>
  </sheetData>
  <mergeCells count="33">
    <mergeCell ref="A51:A52"/>
    <mergeCell ref="A55:G55"/>
    <mergeCell ref="A58:G58"/>
    <mergeCell ref="A29:C29"/>
    <mergeCell ref="A30:C30"/>
    <mergeCell ref="A31:C31"/>
    <mergeCell ref="A32:C32"/>
    <mergeCell ref="A33:C33"/>
    <mergeCell ref="F39:F44"/>
    <mergeCell ref="A23:C23"/>
    <mergeCell ref="A24:C24"/>
    <mergeCell ref="A25:C25"/>
    <mergeCell ref="A26:C26"/>
    <mergeCell ref="A27:C27"/>
    <mergeCell ref="A28:C28"/>
    <mergeCell ref="G18:J18"/>
    <mergeCell ref="A18:C18"/>
    <mergeCell ref="A19:C19"/>
    <mergeCell ref="A20:C20"/>
    <mergeCell ref="A21:C21"/>
    <mergeCell ref="A22:C22"/>
    <mergeCell ref="A9:B9"/>
    <mergeCell ref="A10:B10"/>
    <mergeCell ref="A12:D12"/>
    <mergeCell ref="C13:D13"/>
    <mergeCell ref="C14:D14"/>
    <mergeCell ref="C15:D15"/>
    <mergeCell ref="A4:D4"/>
    <mergeCell ref="A5:B5"/>
    <mergeCell ref="C5:D5"/>
    <mergeCell ref="A6:A7"/>
    <mergeCell ref="B6:C6"/>
    <mergeCell ref="D6:D7"/>
  </mergeCells>
  <conditionalFormatting sqref="F45">
    <cfRule type="expression" dxfId="7" priority="5" stopIfTrue="1">
      <formula>SUM($B$43:$E$43)&lt;I18</formula>
    </cfRule>
  </conditionalFormatting>
  <conditionalFormatting sqref="E46:E50">
    <cfRule type="expression" dxfId="6" priority="6" stopIfTrue="1">
      <formula>$E$43=""</formula>
    </cfRule>
  </conditionalFormatting>
  <conditionalFormatting sqref="G51">
    <cfRule type="cellIs" dxfId="5" priority="7" stopIfTrue="1" operator="greaterThan">
      <formula>0.2</formula>
    </cfRule>
  </conditionalFormatting>
  <conditionalFormatting sqref="G52">
    <cfRule type="cellIs" dxfId="4" priority="8" stopIfTrue="1" operator="notEqual">
      <formula>"GODKENDT"</formula>
    </cfRule>
  </conditionalFormatting>
  <conditionalFormatting sqref="B41:B44">
    <cfRule type="expression" dxfId="3" priority="4">
      <formula>$F$34=2</formula>
    </cfRule>
  </conditionalFormatting>
  <conditionalFormatting sqref="C41:C44">
    <cfRule type="expression" dxfId="2" priority="3">
      <formula>$F$34=2</formula>
    </cfRule>
  </conditionalFormatting>
  <conditionalFormatting sqref="D41:D44">
    <cfRule type="expression" dxfId="1" priority="2">
      <formula>$F$34=2</formula>
    </cfRule>
  </conditionalFormatting>
  <conditionalFormatting sqref="E41:E44">
    <cfRule type="expression" dxfId="0" priority="1">
      <formula>$F$34=2</formula>
    </cfRule>
  </conditionalFormatting>
  <dataValidations count="6">
    <dataValidation type="list" allowBlank="1" showInputMessage="1" showErrorMessage="1" sqref="H15">
      <formula1>Janej</formula1>
    </dataValidation>
    <dataValidation type="list" errorStyle="information" allowBlank="1" showInputMessage="1" showErrorMessage="1" sqref="H5">
      <formula1>Fabriknummer</formula1>
    </dataValidation>
    <dataValidation type="list" allowBlank="1" showInputMessage="1" showErrorMessage="1" sqref="H13:H14">
      <formula1>X</formula1>
    </dataValidation>
    <dataValidation type="list" allowBlank="1" showInputMessage="1" showErrorMessage="1" sqref="H17">
      <formula1>Produkt</formula1>
    </dataValidation>
    <dataValidation type="list" allowBlank="1" showInputMessage="1" showErrorMessage="1" sqref="G18:J18">
      <formula1>Metode</formula1>
    </dataValidation>
    <dataValidation type="list" allowBlank="1" showInputMessage="1" showErrorMessage="1" sqref="G37">
      <formula1>Krav</formula1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3" name="Group Box 6">
              <controlPr defaultSize="0" autoFill="0" autoPict="0">
                <anchor moveWithCells="1">
                  <from>
                    <xdr:col>1</xdr:col>
                    <xdr:colOff>0</xdr:colOff>
                    <xdr:row>36</xdr:row>
                    <xdr:rowOff>0</xdr:rowOff>
                  </from>
                  <to>
                    <xdr:col>4</xdr:col>
                    <xdr:colOff>495300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4" name="Option Button 7">
              <controlPr defaultSize="0" autoFill="0" autoLine="0" autoPict="0">
                <anchor moveWithCells="1">
                  <from>
                    <xdr:col>1</xdr:col>
                    <xdr:colOff>390525</xdr:colOff>
                    <xdr:row>36</xdr:row>
                    <xdr:rowOff>28575</xdr:rowOff>
                  </from>
                  <to>
                    <xdr:col>2</xdr:col>
                    <xdr:colOff>904875</xdr:colOff>
                    <xdr:row>37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Option Button 8">
              <controlPr defaultSize="0" autoFill="0" autoLine="0" autoPict="0">
                <anchor moveWithCells="1">
                  <from>
                    <xdr:col>3</xdr:col>
                    <xdr:colOff>276225</xdr:colOff>
                    <xdr:row>36</xdr:row>
                    <xdr:rowOff>38100</xdr:rowOff>
                  </from>
                  <to>
                    <xdr:col>4</xdr:col>
                    <xdr:colOff>419100</xdr:colOff>
                    <xdr:row>37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activeCell="E5" sqref="E5"/>
    </sheetView>
  </sheetViews>
  <sheetFormatPr defaultRowHeight="15" x14ac:dyDescent="0.25"/>
  <cols>
    <col min="2" max="2" width="5.42578125" customWidth="1"/>
    <col min="3" max="3" width="22.5703125" customWidth="1"/>
    <col min="4" max="4" width="4.42578125" customWidth="1"/>
    <col min="5" max="5" width="68.7109375" customWidth="1"/>
    <col min="6" max="6" width="4.5703125" customWidth="1"/>
    <col min="7" max="7" width="25.140625" customWidth="1"/>
  </cols>
  <sheetData>
    <row r="1" spans="1:9" x14ac:dyDescent="0.25">
      <c r="A1" s="35" t="s">
        <v>120</v>
      </c>
      <c r="B1" s="35" t="s">
        <v>99</v>
      </c>
      <c r="C1" s="35" t="s">
        <v>123</v>
      </c>
      <c r="D1" s="35"/>
      <c r="E1" s="35" t="s">
        <v>46</v>
      </c>
      <c r="F1" s="35"/>
      <c r="G1" s="35" t="s">
        <v>124</v>
      </c>
      <c r="H1" s="35" t="s">
        <v>125</v>
      </c>
      <c r="I1" s="35" t="s">
        <v>100</v>
      </c>
    </row>
    <row r="2" spans="1:9" ht="14.25" customHeight="1" x14ac:dyDescent="0.25">
      <c r="A2" t="s">
        <v>121</v>
      </c>
      <c r="B2" t="s">
        <v>99</v>
      </c>
      <c r="C2" s="104" t="s">
        <v>101</v>
      </c>
      <c r="E2" s="104" t="s">
        <v>128</v>
      </c>
      <c r="F2" s="104">
        <v>1</v>
      </c>
      <c r="G2" s="104" t="s">
        <v>126</v>
      </c>
      <c r="H2" s="105" t="s">
        <v>127</v>
      </c>
      <c r="I2">
        <v>0.1</v>
      </c>
    </row>
    <row r="3" spans="1:9" x14ac:dyDescent="0.25">
      <c r="A3" t="s">
        <v>122</v>
      </c>
      <c r="C3" s="106" t="s">
        <v>102</v>
      </c>
      <c r="E3" s="107" t="s">
        <v>129</v>
      </c>
      <c r="F3" s="107">
        <v>2</v>
      </c>
      <c r="G3" s="107" t="s">
        <v>103</v>
      </c>
      <c r="H3" s="105" t="s">
        <v>84</v>
      </c>
      <c r="I3">
        <v>0.2</v>
      </c>
    </row>
    <row r="4" spans="1:9" x14ac:dyDescent="0.25">
      <c r="C4" s="106" t="s">
        <v>104</v>
      </c>
      <c r="D4">
        <v>101</v>
      </c>
      <c r="E4" s="107" t="s">
        <v>130</v>
      </c>
      <c r="F4" s="107">
        <v>3</v>
      </c>
      <c r="G4" s="107"/>
      <c r="H4" s="105"/>
    </row>
    <row r="5" spans="1:9" x14ac:dyDescent="0.25">
      <c r="C5" s="107" t="s">
        <v>105</v>
      </c>
      <c r="D5">
        <v>127</v>
      </c>
      <c r="E5" s="108" t="s">
        <v>131</v>
      </c>
      <c r="F5" s="108">
        <v>4</v>
      </c>
      <c r="G5" s="108"/>
      <c r="H5" s="109"/>
    </row>
    <row r="6" spans="1:9" x14ac:dyDescent="0.25">
      <c r="C6" s="107" t="s">
        <v>106</v>
      </c>
    </row>
    <row r="7" spans="1:9" x14ac:dyDescent="0.25">
      <c r="C7" s="107" t="s">
        <v>107</v>
      </c>
    </row>
    <row r="8" spans="1:9" x14ac:dyDescent="0.25">
      <c r="C8" s="107" t="s">
        <v>108</v>
      </c>
    </row>
    <row r="9" spans="1:9" x14ac:dyDescent="0.25">
      <c r="C9" s="107" t="s">
        <v>109</v>
      </c>
    </row>
    <row r="10" spans="1:9" x14ac:dyDescent="0.25">
      <c r="C10" s="107" t="s">
        <v>110</v>
      </c>
    </row>
    <row r="11" spans="1:9" x14ac:dyDescent="0.25">
      <c r="C11" s="107" t="s">
        <v>111</v>
      </c>
    </row>
    <row r="12" spans="1:9" x14ac:dyDescent="0.25">
      <c r="C12" s="107" t="s">
        <v>112</v>
      </c>
    </row>
    <row r="13" spans="1:9" x14ac:dyDescent="0.25">
      <c r="C13" s="107" t="s">
        <v>113</v>
      </c>
    </row>
    <row r="14" spans="1:9" x14ac:dyDescent="0.25">
      <c r="C14" s="107" t="s">
        <v>114</v>
      </c>
    </row>
    <row r="15" spans="1:9" x14ac:dyDescent="0.25">
      <c r="C15" s="107" t="s">
        <v>115</v>
      </c>
    </row>
    <row r="16" spans="1:9" x14ac:dyDescent="0.25">
      <c r="C16" s="107" t="s">
        <v>116</v>
      </c>
    </row>
    <row r="17" spans="3:3" x14ac:dyDescent="0.25">
      <c r="C17" s="107" t="s">
        <v>117</v>
      </c>
    </row>
    <row r="18" spans="3:3" x14ac:dyDescent="0.25">
      <c r="C18" s="107" t="s">
        <v>118</v>
      </c>
    </row>
    <row r="19" spans="3:3" x14ac:dyDescent="0.25">
      <c r="C19" s="107" t="s">
        <v>119</v>
      </c>
    </row>
    <row r="20" spans="3:3" x14ac:dyDescent="0.25">
      <c r="C20" s="110" t="s">
        <v>17</v>
      </c>
    </row>
    <row r="21" spans="3:3" x14ac:dyDescent="0.25">
      <c r="C21" s="1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opLeftCell="A17" workbookViewId="0">
      <selection activeCell="F3" sqref="F3"/>
    </sheetView>
  </sheetViews>
  <sheetFormatPr defaultRowHeight="15" x14ac:dyDescent="0.25"/>
  <sheetData>
    <row r="1" spans="1:2" ht="15.75" x14ac:dyDescent="0.25">
      <c r="A1" s="112" t="s">
        <v>132</v>
      </c>
    </row>
    <row r="6" spans="1:2" ht="15.75" x14ac:dyDescent="0.25">
      <c r="B6" s="113"/>
    </row>
    <row r="7" spans="1:2" ht="15.75" x14ac:dyDescent="0.25">
      <c r="A7" s="113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>
    <row r="1" spans="1:1" x14ac:dyDescent="0.25">
      <c r="A1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tabSelected="1" topLeftCell="A2" workbookViewId="0">
      <selection activeCell="A15" sqref="A15"/>
    </sheetView>
  </sheetViews>
  <sheetFormatPr defaultRowHeight="15" x14ac:dyDescent="0.25"/>
  <cols>
    <col min="1" max="1" width="109.28515625" customWidth="1"/>
  </cols>
  <sheetData>
    <row r="1" spans="1:1" x14ac:dyDescent="0.25">
      <c r="A1" s="35" t="s">
        <v>134</v>
      </c>
    </row>
    <row r="2" spans="1:1" x14ac:dyDescent="0.25">
      <c r="A2" s="105" t="s">
        <v>135</v>
      </c>
    </row>
    <row r="4" spans="1:1" x14ac:dyDescent="0.25">
      <c r="A4" s="105" t="s">
        <v>136</v>
      </c>
    </row>
    <row r="5" spans="1:1" ht="49.5" customHeight="1" x14ac:dyDescent="0.25">
      <c r="A5" s="114" t="s">
        <v>139</v>
      </c>
    </row>
    <row r="6" spans="1:1" ht="24.75" customHeight="1" x14ac:dyDescent="0.25">
      <c r="A6" s="105" t="s">
        <v>138</v>
      </c>
    </row>
    <row r="7" spans="1:1" ht="18.75" customHeight="1" x14ac:dyDescent="0.25">
      <c r="A7" s="105" t="s">
        <v>140</v>
      </c>
    </row>
    <row r="8" spans="1:1" x14ac:dyDescent="0.25">
      <c r="A8" s="105" t="s">
        <v>141</v>
      </c>
    </row>
    <row r="9" spans="1:1" x14ac:dyDescent="0.25">
      <c r="A9" s="105" t="s">
        <v>142</v>
      </c>
    </row>
    <row r="10" spans="1:1" x14ac:dyDescent="0.25">
      <c r="A10" s="105" t="s">
        <v>143</v>
      </c>
    </row>
    <row r="11" spans="1:1" ht="29.25" customHeight="1" x14ac:dyDescent="0.25">
      <c r="A11" s="114" t="s">
        <v>144</v>
      </c>
    </row>
    <row r="12" spans="1:1" x14ac:dyDescent="0.25">
      <c r="A12" s="105" t="s">
        <v>145</v>
      </c>
    </row>
    <row r="13" spans="1:1" x14ac:dyDescent="0.25">
      <c r="A13" s="105" t="s">
        <v>146</v>
      </c>
    </row>
    <row r="14" spans="1:1" ht="39" x14ac:dyDescent="0.25">
      <c r="A14" s="114" t="s">
        <v>147</v>
      </c>
    </row>
    <row r="15" spans="1:1" x14ac:dyDescent="0.25">
      <c r="A15" s="105" t="s">
        <v>148</v>
      </c>
    </row>
    <row r="16" spans="1:1" x14ac:dyDescent="0.25">
      <c r="A16" s="114" t="s">
        <v>137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Forms</vt:lpstr>
      <vt:lpstr>Data</vt:lpstr>
      <vt:lpstr>Trial Subjects</vt:lpstr>
      <vt:lpstr>Photo</vt:lpstr>
      <vt:lpstr>Ark6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Kasper Soelberg</dc:creator>
  <cp:lastModifiedBy>Kasper Soelberg</cp:lastModifiedBy>
  <dcterms:created xsi:type="dcterms:W3CDTF">2017-03-24T11:46:59Z</dcterms:created>
  <dcterms:modified xsi:type="dcterms:W3CDTF">2017-03-25T09:33:45Z</dcterms:modified>
</cp:coreProperties>
</file>